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06"/>
  <workbookPr codeName="ThisWorkbook" defaultThemeVersion="124226"/>
  <xr:revisionPtr revIDLastSave="0" documentId="11_0A3EC9BE86EC38D44F84B96CA7FA53EA28EBE19C" xr6:coauthVersionLast="47" xr6:coauthVersionMax="47" xr10:uidLastSave="{00000000-0000-0000-0000-000000000000}"/>
  <bookViews>
    <workbookView xWindow="360" yWindow="270" windowWidth="18735" windowHeight="12210" xr2:uid="{00000000-000D-0000-FFFF-FFFF00000000}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Pol!$A$1:$H$44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 calcCompleted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44" i="12" l="1"/>
  <c r="F39" i="1" s="1"/>
  <c r="F40" i="1" s="1"/>
  <c r="Q44" i="12"/>
  <c r="G39" i="1" s="1"/>
  <c r="G40" i="1" s="1"/>
  <c r="G9" i="12"/>
  <c r="G11" i="12"/>
  <c r="G14" i="12"/>
  <c r="G16" i="12"/>
  <c r="G18" i="12"/>
  <c r="G20" i="12"/>
  <c r="G22" i="12"/>
  <c r="G24" i="12"/>
  <c r="G26" i="12"/>
  <c r="G28" i="12"/>
  <c r="G30" i="12"/>
  <c r="G32" i="12"/>
  <c r="G34" i="12"/>
  <c r="G36" i="12"/>
  <c r="G38" i="12"/>
  <c r="G41" i="12"/>
  <c r="G40" i="12" s="1"/>
  <c r="I50" i="1" s="1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G31" i="12" l="1"/>
  <c r="I49" i="1" s="1"/>
  <c r="G13" i="12"/>
  <c r="I48" i="1" s="1"/>
  <c r="G28" i="1"/>
  <c r="H39" i="1"/>
  <c r="G8" i="12"/>
  <c r="I47" i="1" l="1"/>
  <c r="I51" i="1" s="1"/>
  <c r="G44" i="12"/>
  <c r="I16" i="1"/>
  <c r="I21" i="1" s="1"/>
  <c r="G25" i="1" s="1"/>
  <c r="G26" i="1" s="1"/>
  <c r="H40" i="1"/>
  <c r="I39" i="1"/>
  <c r="I40" i="1" s="1"/>
  <c r="J39" i="1" s="1"/>
  <c r="J40" i="1" s="1"/>
  <c r="G24" i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<sst xmlns="http://schemas.openxmlformats.org/spreadsheetml/2006/main" count="232" uniqueCount="131">
  <si>
    <t>#RTSROZP#</t>
  </si>
  <si>
    <t>Položkový soupis prací, dodávek a služeb</t>
  </si>
  <si>
    <t>Zakázka:</t>
  </si>
  <si>
    <t>DEMOLICE OBJEKTU SAUNY PŘI ARNOLDOVĚ VILE</t>
  </si>
  <si>
    <t>Objekt:</t>
  </si>
  <si>
    <t>Objekt sauny</t>
  </si>
  <si>
    <t>Rozpočet:</t>
  </si>
  <si>
    <t>Arch. stav. část</t>
  </si>
  <si>
    <t>Objednatel:</t>
  </si>
  <si>
    <t>IČ: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</si>
  <si>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</si>
  <si>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</si>
  <si>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</si>
  <si>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</si>
  <si>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</si>
  <si>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</si>
  <si>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</si>
  <si>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</si>
  <si>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</si>
  <si>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</si>
  <si>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</si>
  <si>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</si>
  <si>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</si>
  <si>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</si>
  <si>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</si>
  <si>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</si>
  <si>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</si>
  <si>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</si>
  <si>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</si>
  <si>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</si>
  <si>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</si>
  <si>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</si>
  <si>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</si>
  <si>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</si>
  <si>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</si>
  <si>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</si>
  <si>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</si>
  <si>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</si>
  <si>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</si>
  <si>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</si>
  <si>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</si>
  <si>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</si>
  <si>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</si>
  <si>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</si>
  <si>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Arnoldova vila - Demolice sauny</t>
  </si>
  <si>
    <t>Celkem za stavbu</t>
  </si>
  <si>
    <t>Rekapitulace dílů</t>
  </si>
  <si>
    <t>Typ dílu</t>
  </si>
  <si>
    <t>0</t>
  </si>
  <si>
    <t>Přípravné a přidružené práce</t>
  </si>
  <si>
    <t>96</t>
  </si>
  <si>
    <t>Bourání konstrukcí</t>
  </si>
  <si>
    <t>97</t>
  </si>
  <si>
    <t>Prorážení otvorů</t>
  </si>
  <si>
    <t>99</t>
  </si>
  <si>
    <t>Staveništní přesun hmot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</si>
  <si>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</si>
  <si>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</si>
  <si>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</si>
  <si>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</si>
  <si>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</si>
  <si>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</si>
  <si>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</si>
  <si>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</si>
  <si>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</si>
  <si>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</si>
  <si>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</si>
  <si>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</si>
  <si>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</si>
  <si>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</si>
  <si>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</si>
  <si>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</si>
  <si>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</si>
  <si>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</si>
  <si>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</si>
  <si>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</si>
  <si>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</si>
  <si>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Vytyčení a ochrana rozvodů a zařízení IS a profesí</t>
  </si>
  <si>
    <t>kus</t>
  </si>
  <si>
    <t>vlastní</t>
  </si>
  <si>
    <t>POL1_0</t>
  </si>
  <si>
    <t>1*1</t>
  </si>
  <si>
    <t>VV</t>
  </si>
  <si>
    <t>0.02</t>
  </si>
  <si>
    <t>Odpojení rozvodů a zařízení profesí a IS, demontáž, zaslepení,likvidace stávaj. rozvodů profesí a IS</t>
  </si>
  <si>
    <t>981010030RAD</t>
  </si>
  <si>
    <t>Demolice budov z betonu prostého postup.rozebráním, podíl konstrukcí do 30 %</t>
  </si>
  <si>
    <t>m3</t>
  </si>
  <si>
    <t>RTS_I/2021</t>
  </si>
  <si>
    <t>POL2_0</t>
  </si>
  <si>
    <t>suterén:2,6*15,3</t>
  </si>
  <si>
    <t>981010020RAB</t>
  </si>
  <si>
    <t>Demolice budov z cihel postupným rozebráním, podíl konstrukcí do 20 %</t>
  </si>
  <si>
    <t>sauna:38*9,2+43*21,1</t>
  </si>
  <si>
    <t>962022491R00</t>
  </si>
  <si>
    <t>Bourání zdiva nadzákladového kamenného na MC</t>
  </si>
  <si>
    <t>kamenné sloupky a stěny:0,4*2,5*(1,3*2+0,55+0,4)</t>
  </si>
  <si>
    <t>113106231R00</t>
  </si>
  <si>
    <t>Rozebrání dlažeb ze zámkové dlažby v kamenivu</t>
  </si>
  <si>
    <t>m2</t>
  </si>
  <si>
    <t>zámková dlažba:16,3*1</t>
  </si>
  <si>
    <t>113107515R00</t>
  </si>
  <si>
    <t>Odstranění podkladu pl. 50 m2,kam.drcené tl.15 cm</t>
  </si>
  <si>
    <t>113201111R00</t>
  </si>
  <si>
    <t>Vytrhání obrubníků chodníkových a parkových</t>
  </si>
  <si>
    <t>m</t>
  </si>
  <si>
    <t>zámková dlažba:21*1</t>
  </si>
  <si>
    <t>96.1</t>
  </si>
  <si>
    <t>Demontáž dřevěné pergoly,trámy,prkna, kotvení,doplňky,detaily</t>
  </si>
  <si>
    <t>pergola:7,3*8,9</t>
  </si>
  <si>
    <t>96.2</t>
  </si>
  <si>
    <t>Demontáž dřevěné výplně plotu,prkna,rám, kotvení,doplňky,detaily</t>
  </si>
  <si>
    <t>2,45*13</t>
  </si>
  <si>
    <t>96.3</t>
  </si>
  <si>
    <t>Bourání bazénku,schodů a přilehlých zpev. ploch, - viz IO 100 Příprava území, jiná stavba</t>
  </si>
  <si>
    <t>979083117R00</t>
  </si>
  <si>
    <t>Vodorovné přemístění suti na skládku do 6000 m</t>
  </si>
  <si>
    <t>t</t>
  </si>
  <si>
    <t>489,5*1</t>
  </si>
  <si>
    <t>979083191R00</t>
  </si>
  <si>
    <t>Příplatek za dalších započatých 1000 m nad 6000 m</t>
  </si>
  <si>
    <t>489,5*5</t>
  </si>
  <si>
    <t>979093111R00</t>
  </si>
  <si>
    <t>Uložení suti na skládku bez zhutnění</t>
  </si>
  <si>
    <t>979999998R00</t>
  </si>
  <si>
    <t>Poplatek za skládku suti 5% příměsí</t>
  </si>
  <si>
    <t>998981123R00</t>
  </si>
  <si>
    <t>Přesun hmot demolice postup. rozebíráním v. do 21m</t>
  </si>
  <si>
    <t>1,18*1</t>
  </si>
  <si>
    <t/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</si>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</sst>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0" fillId="0" borderId="16" xfId="0" applyBorder="1" applyAlignment="1">
      <alignment vertical="top"/>
    </xf>
    <xf numFmtId="0" fontId="8" fillId="0" borderId="16" xfId="0" applyFont="1" applyBorder="1" applyAlignment="1">
      <alignment horizontal="left" vertical="top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6" xfId="0" applyBorder="1" applyAlignment="1">
      <alignment horizontal="left"/>
    </xf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4" fillId="0" borderId="0" xfId="0" applyFont="1" applyAlignment="1">
      <alignment horizontal="left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22" xfId="0" applyNumberFormat="1" applyBorder="1"/>
    <xf numFmtId="3" fontId="7" fillId="2" borderId="16" xfId="0" applyNumberFormat="1" applyFont="1" applyFill="1" applyBorder="1" applyAlignment="1">
      <alignment vertical="center"/>
    </xf>
    <xf numFmtId="3" fontId="7" fillId="2" borderId="16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2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2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/>
    </xf>
    <xf numFmtId="0" fontId="7" fillId="0" borderId="22" xfId="0" applyFont="1" applyBorder="1"/>
    <xf numFmtId="49" fontId="7" fillId="0" borderId="22" xfId="0" applyNumberFormat="1" applyFont="1" applyBorder="1" applyAlignment="1">
      <alignment vertical="center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49" fontId="7" fillId="0" borderId="2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vertical="center"/>
    </xf>
    <xf numFmtId="4" fontId="7" fillId="4" borderId="27" xfId="0" applyNumberFormat="1" applyFont="1" applyFill="1" applyBorder="1" applyAlignment="1">
      <alignment horizontal="center"/>
    </xf>
    <xf numFmtId="4" fontId="7" fillId="4" borderId="27" xfId="0" applyNumberFormat="1" applyFont="1" applyFill="1" applyBorder="1"/>
    <xf numFmtId="49" fontId="0" fillId="0" borderId="1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2" borderId="28" xfId="0" applyFill="1" applyBorder="1"/>
    <xf numFmtId="0" fontId="0" fillId="2" borderId="25" xfId="0" applyFill="1" applyBorder="1"/>
    <xf numFmtId="0" fontId="16" fillId="0" borderId="0" xfId="0" applyFont="1"/>
    <xf numFmtId="0" fontId="16" fillId="0" borderId="22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" fontId="16" fillId="0" borderId="23" xfId="0" applyNumberFormat="1" applyFont="1" applyBorder="1" applyAlignment="1">
      <alignment vertical="top" shrinkToFit="1"/>
    </xf>
    <xf numFmtId="4" fontId="0" fillId="2" borderId="27" xfId="0" applyNumberFormat="1" applyFill="1" applyBorder="1" applyAlignment="1">
      <alignment vertical="top" shrinkToFit="1"/>
    </xf>
    <xf numFmtId="0" fontId="0" fillId="2" borderId="31" xfId="0" applyFill="1" applyBorder="1" applyAlignment="1">
      <alignment vertical="top"/>
    </xf>
    <xf numFmtId="49" fontId="0" fillId="2" borderId="31" xfId="0" applyNumberFormat="1" applyFill="1" applyBorder="1" applyAlignment="1">
      <alignment vertical="top"/>
    </xf>
    <xf numFmtId="49" fontId="0" fillId="2" borderId="29" xfId="0" applyNumberFormat="1" applyFill="1" applyBorder="1" applyAlignment="1">
      <alignment vertical="top"/>
    </xf>
    <xf numFmtId="4" fontId="0" fillId="2" borderId="2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4" fontId="16" fillId="0" borderId="27" xfId="0" applyNumberFormat="1" applyFont="1" applyBorder="1" applyAlignment="1">
      <alignment vertical="top" shrinkToFit="1"/>
    </xf>
    <xf numFmtId="0" fontId="16" fillId="0" borderId="23" xfId="0" applyFont="1" applyBorder="1" applyAlignment="1">
      <alignment horizontal="left" vertical="top" wrapText="1"/>
    </xf>
    <xf numFmtId="0" fontId="17" fillId="0" borderId="23" xfId="0" quotePrefix="1" applyFont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17" fillId="0" borderId="27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2" borderId="30" xfId="0" applyFill="1" applyBorder="1" applyAlignment="1">
      <alignment horizontal="center" wrapText="1"/>
    </xf>
    <xf numFmtId="0" fontId="0" fillId="2" borderId="29" xfId="0" applyFill="1" applyBorder="1" applyAlignment="1">
      <alignment horizontal="center" vertical="top"/>
    </xf>
    <xf numFmtId="0" fontId="16" fillId="0" borderId="23" xfId="0" applyFont="1" applyBorder="1" applyAlignment="1">
      <alignment horizontal="center" vertical="top" shrinkToFit="1"/>
    </xf>
    <xf numFmtId="0" fontId="0" fillId="2" borderId="27" xfId="0" applyFill="1" applyBorder="1" applyAlignment="1">
      <alignment horizontal="center" vertical="top" shrinkToFit="1"/>
    </xf>
    <xf numFmtId="0" fontId="16" fillId="0" borderId="27" xfId="0" applyFont="1" applyBorder="1" applyAlignment="1">
      <alignment horizontal="center" vertical="top" shrinkToFit="1"/>
    </xf>
    <xf numFmtId="4" fontId="0" fillId="2" borderId="28" xfId="0" applyNumberFormat="1" applyFill="1" applyBorder="1"/>
    <xf numFmtId="4" fontId="17" fillId="0" borderId="23" xfId="0" applyNumberFormat="1" applyFont="1" applyBorder="1" applyAlignment="1">
      <alignment vertical="top" wrapText="1" shrinkToFit="1"/>
    </xf>
    <xf numFmtId="4" fontId="17" fillId="0" borderId="27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0" fontId="0" fillId="2" borderId="28" xfId="0" applyFill="1" applyBorder="1" applyAlignment="1">
      <alignment horizontal="center"/>
    </xf>
    <xf numFmtId="0" fontId="0" fillId="2" borderId="32" xfId="0" applyFill="1" applyBorder="1" applyAlignment="1">
      <alignment horizontal="center" vertical="top"/>
    </xf>
    <xf numFmtId="0" fontId="16" fillId="0" borderId="24" xfId="0" applyFont="1" applyBorder="1" applyAlignment="1">
      <alignment horizontal="center" vertical="top" shrinkToFit="1"/>
    </xf>
    <xf numFmtId="0" fontId="17" fillId="0" borderId="24" xfId="0" applyFont="1" applyBorder="1" applyAlignment="1">
      <alignment horizontal="center" vertical="top" wrapText="1" shrinkToFit="1"/>
    </xf>
    <xf numFmtId="0" fontId="0" fillId="2" borderId="26" xfId="0" applyFill="1" applyBorder="1" applyAlignment="1">
      <alignment horizontal="center" vertical="top" shrinkToFit="1"/>
    </xf>
    <xf numFmtId="0" fontId="17" fillId="0" borderId="26" xfId="0" applyFont="1" applyBorder="1" applyAlignment="1">
      <alignment horizontal="center" vertical="top" wrapText="1" shrinkToFit="1"/>
    </xf>
    <xf numFmtId="49" fontId="0" fillId="2" borderId="28" xfId="0" applyNumberFormat="1" applyFill="1" applyBorder="1" applyAlignment="1">
      <alignment vertical="top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23" xfId="0" applyNumberFormat="1" applyFont="1" applyBorder="1" applyAlignment="1">
      <alignment vertical="center"/>
    </xf>
    <xf numFmtId="49" fontId="7" fillId="0" borderId="22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6" fillId="2" borderId="16" xfId="0" applyNumberFormat="1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16" xfId="0" applyNumberFormat="1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>
      <alignment horizont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" fontId="11" fillId="0" borderId="14" xfId="0" applyNumberFormat="1" applyFont="1" applyBorder="1" applyAlignment="1">
      <alignment horizontal="right" vertical="center" indent="1"/>
    </xf>
    <xf numFmtId="4" fontId="7" fillId="0" borderId="2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0" fillId="0" borderId="28" xfId="0" applyBorder="1" applyAlignment="1">
      <alignment horizontal="left" vertical="center"/>
    </xf>
    <xf numFmtId="0" fontId="0" fillId="0" borderId="28" xfId="0" applyBorder="1"/>
    <xf numFmtId="4" fontId="13" fillId="0" borderId="31" xfId="0" applyNumberFormat="1" applyFont="1" applyBorder="1" applyAlignment="1">
      <alignment horizontal="right" vertical="center" indent="1"/>
    </xf>
    <xf numFmtId="4" fontId="13" fillId="0" borderId="32" xfId="0" applyNumberFormat="1" applyFont="1" applyBorder="1" applyAlignment="1">
      <alignment horizontal="right" vertical="center" indent="1"/>
    </xf>
    <xf numFmtId="0" fontId="8" fillId="0" borderId="28" xfId="0" applyFont="1" applyBorder="1" applyAlignment="1">
      <alignment horizontal="left" vertical="center"/>
    </xf>
    <xf numFmtId="0" fontId="8" fillId="0" borderId="28" xfId="0" applyFont="1" applyBorder="1"/>
    <xf numFmtId="4" fontId="11" fillId="0" borderId="31" xfId="0" applyNumberFormat="1" applyFont="1" applyBorder="1" applyAlignment="1">
      <alignment horizontal="right" vertical="center" indent="1"/>
    </xf>
    <xf numFmtId="4" fontId="11" fillId="0" borderId="32" xfId="0" applyNumberFormat="1" applyFont="1" applyBorder="1" applyAlignment="1">
      <alignment horizontal="right" vertical="center" indent="1"/>
    </xf>
    <xf numFmtId="1" fontId="8" fillId="0" borderId="28" xfId="0" applyNumberFormat="1" applyFont="1" applyBorder="1" applyAlignment="1">
      <alignment horizontal="right" vertical="center"/>
    </xf>
    <xf numFmtId="0" fontId="0" fillId="0" borderId="28" xfId="0" applyBorder="1" applyAlignment="1">
      <alignment horizontal="left" vertical="center" indent="1"/>
    </xf>
    <xf numFmtId="0" fontId="8" fillId="0" borderId="28" xfId="0" applyFont="1" applyBorder="1" applyAlignment="1">
      <alignment vertical="center"/>
    </xf>
    <xf numFmtId="1" fontId="8" fillId="0" borderId="31" xfId="0" applyNumberFormat="1" applyFont="1" applyBorder="1" applyAlignment="1">
      <alignment horizontal="right" vertical="center"/>
    </xf>
    <xf numFmtId="4" fontId="11" fillId="0" borderId="31" xfId="0" applyNumberFormat="1" applyFont="1" applyBorder="1" applyAlignment="1">
      <alignment vertical="center"/>
    </xf>
    <xf numFmtId="4" fontId="11" fillId="0" borderId="2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3" fontId="7" fillId="2" borderId="25" xfId="0" applyNumberFormat="1" applyFont="1" applyFill="1" applyBorder="1" applyAlignment="1">
      <alignment vertical="center"/>
    </xf>
    <xf numFmtId="3" fontId="10" fillId="2" borderId="30" xfId="0" applyNumberFormat="1" applyFont="1" applyFill="1" applyBorder="1" applyAlignment="1">
      <alignment horizontal="center" vertical="center" wrapText="1" shrinkToFit="1"/>
    </xf>
    <xf numFmtId="3" fontId="7" fillId="2" borderId="30" xfId="0" applyNumberFormat="1" applyFont="1" applyFill="1" applyBorder="1" applyAlignment="1">
      <alignment horizontal="center" vertical="center" wrapText="1" shrinkToFit="1"/>
    </xf>
    <xf numFmtId="3" fontId="7" fillId="2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8" xfId="0" applyNumberFormat="1" applyBorder="1" applyAlignment="1"/>
    <xf numFmtId="3" fontId="0" fillId="0" borderId="28" xfId="0" applyNumberFormat="1" applyBorder="1" applyAlignment="1">
      <alignment wrapTex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/>
    <xf numFmtId="3" fontId="0" fillId="4" borderId="31" xfId="0" applyNumberFormat="1" applyFill="1" applyBorder="1" applyAlignment="1"/>
    <xf numFmtId="3" fontId="0" fillId="4" borderId="28" xfId="0" applyNumberFormat="1" applyFill="1" applyBorder="1" applyAlignment="1"/>
    <xf numFmtId="3" fontId="0" fillId="4" borderId="32" xfId="0" applyNumberFormat="1" applyFill="1" applyBorder="1" applyAlignment="1"/>
    <xf numFmtId="3" fontId="0" fillId="4" borderId="27" xfId="0" applyNumberFormat="1" applyFill="1" applyBorder="1" applyAlignment="1">
      <alignment wrapText="1" shrinkToFit="1"/>
    </xf>
    <xf numFmtId="3" fontId="0" fillId="4" borderId="27" xfId="0" applyNumberFormat="1" applyFill="1" applyBorder="1" applyAlignment="1">
      <alignment shrinkToFit="1"/>
    </xf>
    <xf numFmtId="3" fontId="0" fillId="4" borderId="27" xfId="0" applyNumberFormat="1" applyFill="1" applyBorder="1"/>
    <xf numFmtId="0" fontId="15" fillId="2" borderId="30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4" borderId="27" xfId="0" applyNumberFormat="1" applyFont="1" applyFill="1" applyBorder="1" applyAlignment="1"/>
    <xf numFmtId="0" fontId="0" fillId="0" borderId="29" xfId="0" applyBorder="1" applyAlignment="1">
      <alignment vertical="center"/>
    </xf>
    <xf numFmtId="49" fontId="0" fillId="0" borderId="28" xfId="0" applyNumberFormat="1" applyBorder="1" applyAlignment="1">
      <alignment vertical="center"/>
    </xf>
    <xf numFmtId="49" fontId="0" fillId="0" borderId="28" xfId="0" applyNumberFormat="1" applyBorder="1" applyAlignment="1">
      <alignment vertical="center" shrinkToFit="1"/>
    </xf>
    <xf numFmtId="49" fontId="0" fillId="0" borderId="32" xfId="0" applyNumberFormat="1" applyBorder="1" applyAlignment="1">
      <alignment vertical="center" shrinkToFit="1"/>
    </xf>
    <xf numFmtId="0" fontId="0" fillId="0" borderId="29" xfId="0" applyBorder="1" applyAlignment="1">
      <alignment vertical="top"/>
    </xf>
    <xf numFmtId="49" fontId="0" fillId="0" borderId="28" xfId="0" applyNumberFormat="1" applyBorder="1" applyAlignment="1">
      <alignment vertical="top"/>
    </xf>
    <xf numFmtId="49" fontId="0" fillId="0" borderId="28" xfId="0" applyNumberFormat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2" borderId="29" xfId="0" applyFill="1" applyBorder="1" applyAlignment="1">
      <alignment vertical="top"/>
    </xf>
    <xf numFmtId="0" fontId="0" fillId="2" borderId="32" xfId="0" applyFill="1" applyBorder="1"/>
    <xf numFmtId="0" fontId="0" fillId="2" borderId="30" xfId="0" applyFill="1" applyBorder="1" applyAlignment="1">
      <alignment vertical="top"/>
    </xf>
    <xf numFmtId="49" fontId="0" fillId="2" borderId="30" xfId="0" applyNumberFormat="1" applyFill="1" applyBorder="1" applyAlignment="1">
      <alignment vertical="top"/>
    </xf>
    <xf numFmtId="0" fontId="0" fillId="2" borderId="30" xfId="0" applyFill="1" applyBorder="1" applyAlignment="1">
      <alignment horizontal="center"/>
    </xf>
    <xf numFmtId="4" fontId="0" fillId="2" borderId="30" xfId="0" applyNumberFormat="1" applyFill="1" applyBorder="1"/>
    <xf numFmtId="0" fontId="0" fillId="2" borderId="30" xfId="0" applyFill="1" applyBorder="1"/>
    <xf numFmtId="0" fontId="8" fillId="2" borderId="31" xfId="0" applyFont="1" applyFill="1" applyBorder="1" applyAlignment="1">
      <alignment vertical="top"/>
    </xf>
    <xf numFmtId="49" fontId="8" fillId="2" borderId="28" xfId="0" applyNumberFormat="1" applyFont="1" applyFill="1" applyBorder="1" applyAlignment="1">
      <alignment vertical="top"/>
    </xf>
    <xf numFmtId="49" fontId="8" fillId="2" borderId="28" xfId="0" applyNumberFormat="1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center" vertical="top"/>
    </xf>
    <xf numFmtId="4" fontId="8" fillId="2" borderId="28" xfId="0" applyNumberFormat="1" applyFont="1" applyFill="1" applyBorder="1" applyAlignment="1">
      <alignment vertical="top"/>
    </xf>
    <xf numFmtId="0" fontId="8" fillId="2" borderId="28" xfId="0" applyFont="1" applyFill="1" applyBorder="1" applyAlignment="1">
      <alignment vertical="top"/>
    </xf>
    <xf numFmtId="4" fontId="8" fillId="2" borderId="32" xfId="0" applyNumberFormat="1" applyFont="1" applyFill="1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4"/>
  <sheetViews>
    <sheetView showGridLines="0" tabSelected="1" view="pageBreakPreview" topLeftCell="B1" zoomScale="75" zoomScaleNormal="100" zoomScaleSheetLayoutView="75" workbookViewId="0">
      <selection activeCell="M16" sqref="M1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>
      <c r="A1" s="57" t="s">
        <v>0</v>
      </c>
      <c r="B1" s="136" t="s">
        <v>1</v>
      </c>
      <c r="C1" s="137"/>
      <c r="D1" s="137"/>
      <c r="E1" s="137"/>
      <c r="F1" s="137"/>
      <c r="G1" s="137"/>
      <c r="H1" s="137"/>
      <c r="I1" s="137"/>
      <c r="J1" s="138"/>
    </row>
    <row r="2" spans="1:15" ht="23.25" customHeight="1">
      <c r="A2" s="3"/>
      <c r="B2" s="61" t="s">
        <v>2</v>
      </c>
      <c r="C2" s="62"/>
      <c r="D2" s="155" t="s">
        <v>3</v>
      </c>
      <c r="E2" s="156"/>
      <c r="F2" s="156"/>
      <c r="G2" s="156"/>
      <c r="H2" s="156"/>
      <c r="I2" s="156"/>
      <c r="J2" s="157"/>
      <c r="O2" s="1"/>
    </row>
    <row r="3" spans="1:15" ht="23.25" customHeight="1">
      <c r="A3" s="3"/>
      <c r="B3" s="63" t="s">
        <v>4</v>
      </c>
      <c r="C3" s="64"/>
      <c r="D3" s="149" t="s">
        <v>5</v>
      </c>
      <c r="E3" s="150"/>
      <c r="F3" s="150"/>
      <c r="G3" s="150"/>
      <c r="H3" s="150"/>
      <c r="I3" s="150"/>
      <c r="J3" s="151"/>
    </row>
    <row r="4" spans="1:15" ht="23.25" customHeight="1">
      <c r="A4" s="3"/>
      <c r="B4" s="65" t="s">
        <v>6</v>
      </c>
      <c r="C4" s="66"/>
      <c r="D4" s="161" t="s">
        <v>7</v>
      </c>
      <c r="E4" s="162"/>
      <c r="F4" s="162"/>
      <c r="G4" s="162"/>
      <c r="H4" s="162"/>
      <c r="I4" s="162"/>
      <c r="J4" s="163"/>
    </row>
    <row r="5" spans="1:15" ht="24" customHeight="1">
      <c r="A5" s="3"/>
      <c r="B5" s="40" t="s">
        <v>8</v>
      </c>
      <c r="D5" s="67"/>
      <c r="E5" s="23"/>
      <c r="F5" s="23"/>
      <c r="G5" s="23"/>
      <c r="H5" s="25" t="s">
        <v>9</v>
      </c>
      <c r="I5" s="67"/>
      <c r="J5" s="9"/>
    </row>
    <row r="6" spans="1:15" ht="15.75" customHeight="1">
      <c r="A6" s="3"/>
      <c r="B6" s="35"/>
      <c r="C6" s="23"/>
      <c r="D6" s="67"/>
      <c r="E6" s="23"/>
      <c r="F6" s="23"/>
      <c r="G6" s="23"/>
      <c r="H6" s="25" t="s">
        <v>10</v>
      </c>
      <c r="I6" s="67"/>
      <c r="J6" s="9"/>
    </row>
    <row r="7" spans="1:15" ht="15.75" customHeight="1">
      <c r="A7" s="3"/>
      <c r="B7" s="36"/>
      <c r="C7" s="68"/>
      <c r="D7" s="60"/>
      <c r="E7" s="30"/>
      <c r="F7" s="30"/>
      <c r="G7" s="30"/>
      <c r="H7" s="31"/>
      <c r="I7" s="30"/>
      <c r="J7" s="42"/>
    </row>
    <row r="8" spans="1:15" ht="24" hidden="1" customHeight="1">
      <c r="A8" s="3"/>
      <c r="B8" s="40" t="s">
        <v>11</v>
      </c>
      <c r="D8" s="29"/>
      <c r="H8" s="25" t="s">
        <v>9</v>
      </c>
      <c r="I8" s="29"/>
      <c r="J8" s="9"/>
    </row>
    <row r="9" spans="1:15" ht="15.75" hidden="1" customHeight="1">
      <c r="A9" s="3"/>
      <c r="B9" s="3"/>
      <c r="D9" s="29"/>
      <c r="H9" s="25" t="s">
        <v>10</v>
      </c>
      <c r="I9" s="29"/>
      <c r="J9" s="9"/>
    </row>
    <row r="10" spans="1:15" ht="15.75" hidden="1" customHeight="1">
      <c r="A10" s="3"/>
      <c r="B10" s="43"/>
      <c r="C10" s="24"/>
      <c r="D10" s="39"/>
      <c r="E10" s="31"/>
      <c r="F10" s="31"/>
      <c r="G10" s="15"/>
      <c r="H10" s="15"/>
      <c r="I10" s="44"/>
      <c r="J10" s="42"/>
    </row>
    <row r="11" spans="1:15" ht="24" customHeight="1">
      <c r="A11" s="3"/>
      <c r="B11" s="40" t="s">
        <v>12</v>
      </c>
      <c r="D11" s="159"/>
      <c r="E11" s="159"/>
      <c r="F11" s="159"/>
      <c r="G11" s="159"/>
      <c r="H11" s="25" t="s">
        <v>9</v>
      </c>
      <c r="I11" s="70"/>
      <c r="J11" s="9"/>
    </row>
    <row r="12" spans="1:15" ht="15.75" customHeight="1">
      <c r="A12" s="3"/>
      <c r="B12" s="35"/>
      <c r="C12" s="23"/>
      <c r="D12" s="147"/>
      <c r="E12" s="147"/>
      <c r="F12" s="147"/>
      <c r="G12" s="147"/>
      <c r="H12" s="25" t="s">
        <v>10</v>
      </c>
      <c r="I12" s="70"/>
      <c r="J12" s="9"/>
    </row>
    <row r="13" spans="1:15" ht="15.75" customHeight="1">
      <c r="A13" s="3"/>
      <c r="B13" s="36"/>
      <c r="C13" s="69"/>
      <c r="D13" s="148"/>
      <c r="E13" s="148"/>
      <c r="F13" s="148"/>
      <c r="G13" s="148"/>
      <c r="H13" s="26"/>
      <c r="I13" s="30"/>
      <c r="J13" s="42"/>
    </row>
    <row r="14" spans="1:15" ht="24" hidden="1" customHeight="1">
      <c r="A14" s="3"/>
      <c r="B14" s="50" t="s">
        <v>13</v>
      </c>
      <c r="C14" s="51"/>
      <c r="D14" s="52"/>
      <c r="E14" s="53"/>
      <c r="F14" s="53"/>
      <c r="G14" s="53"/>
      <c r="H14" s="54"/>
      <c r="I14" s="53"/>
      <c r="J14" s="55"/>
    </row>
    <row r="15" spans="1:15" ht="32.25" customHeight="1">
      <c r="A15" s="3"/>
      <c r="B15" s="43" t="s">
        <v>14</v>
      </c>
      <c r="C15" s="56"/>
      <c r="D15" s="15"/>
      <c r="E15" s="158"/>
      <c r="F15" s="158"/>
      <c r="G15" s="145"/>
      <c r="H15" s="145"/>
      <c r="I15" s="145" t="s">
        <v>15</v>
      </c>
      <c r="J15" s="146"/>
    </row>
    <row r="16" spans="1:15" ht="23.25" customHeight="1">
      <c r="A16" s="100" t="s">
        <v>16</v>
      </c>
      <c r="B16" s="101" t="s">
        <v>16</v>
      </c>
      <c r="C16" s="173"/>
      <c r="D16" s="174"/>
      <c r="E16" s="175"/>
      <c r="F16" s="176"/>
      <c r="G16" s="175"/>
      <c r="H16" s="176"/>
      <c r="I16" s="175">
        <f>SUMIF(F47:F50,A16,I47:I50)+SUMIF(F47:F50,"PSU",I47:I50)</f>
        <v>0</v>
      </c>
      <c r="J16" s="143"/>
    </row>
    <row r="17" spans="1:10" ht="23.25" customHeight="1">
      <c r="A17" s="100" t="s">
        <v>17</v>
      </c>
      <c r="B17" s="101" t="s">
        <v>17</v>
      </c>
      <c r="C17" s="173"/>
      <c r="D17" s="174"/>
      <c r="E17" s="175"/>
      <c r="F17" s="176"/>
      <c r="G17" s="175"/>
      <c r="H17" s="176"/>
      <c r="I17" s="175">
        <f>SUMIF(F47:F50,A17,I47:I50)</f>
        <v>0</v>
      </c>
      <c r="J17" s="143"/>
    </row>
    <row r="18" spans="1:10" ht="23.25" customHeight="1">
      <c r="A18" s="100" t="s">
        <v>18</v>
      </c>
      <c r="B18" s="101" t="s">
        <v>18</v>
      </c>
      <c r="C18" s="173"/>
      <c r="D18" s="174"/>
      <c r="E18" s="175"/>
      <c r="F18" s="176"/>
      <c r="G18" s="175"/>
      <c r="H18" s="176"/>
      <c r="I18" s="175">
        <f>SUMIF(F47:F50,A18,I47:I50)</f>
        <v>0</v>
      </c>
      <c r="J18" s="143"/>
    </row>
    <row r="19" spans="1:10" ht="23.25" customHeight="1">
      <c r="A19" s="100" t="s">
        <v>19</v>
      </c>
      <c r="B19" s="101" t="s">
        <v>20</v>
      </c>
      <c r="C19" s="173"/>
      <c r="D19" s="174"/>
      <c r="E19" s="175"/>
      <c r="F19" s="176"/>
      <c r="G19" s="175"/>
      <c r="H19" s="176"/>
      <c r="I19" s="175">
        <f>SUMIF(F47:F50,A19,I47:I50)</f>
        <v>0</v>
      </c>
      <c r="J19" s="143"/>
    </row>
    <row r="20" spans="1:10" ht="23.25" customHeight="1">
      <c r="A20" s="100" t="s">
        <v>21</v>
      </c>
      <c r="B20" s="101" t="s">
        <v>22</v>
      </c>
      <c r="C20" s="173"/>
      <c r="D20" s="174"/>
      <c r="E20" s="175"/>
      <c r="F20" s="176"/>
      <c r="G20" s="175"/>
      <c r="H20" s="176"/>
      <c r="I20" s="175">
        <f>SUMIF(F47:F50,A20,I47:I50)</f>
        <v>0</v>
      </c>
      <c r="J20" s="143"/>
    </row>
    <row r="21" spans="1:10" ht="23.25" customHeight="1">
      <c r="A21" s="3"/>
      <c r="B21" s="58" t="s">
        <v>15</v>
      </c>
      <c r="C21" s="177"/>
      <c r="D21" s="178"/>
      <c r="E21" s="179"/>
      <c r="F21" s="180"/>
      <c r="G21" s="179"/>
      <c r="H21" s="180"/>
      <c r="I21" s="179">
        <f>SUM(I16:J20)</f>
        <v>0</v>
      </c>
      <c r="J21" s="166"/>
    </row>
    <row r="22" spans="1:10" ht="33" customHeight="1">
      <c r="A22" s="3"/>
      <c r="B22" s="49" t="s">
        <v>23</v>
      </c>
      <c r="C22" s="173"/>
      <c r="D22" s="174"/>
      <c r="E22" s="181"/>
      <c r="F22" s="182"/>
      <c r="G22" s="183"/>
      <c r="H22" s="183"/>
      <c r="I22" s="183"/>
      <c r="J22" s="47"/>
    </row>
    <row r="23" spans="1:10" ht="23.25" customHeight="1">
      <c r="A23" s="3"/>
      <c r="B23" s="46" t="s">
        <v>24</v>
      </c>
      <c r="C23" s="173"/>
      <c r="D23" s="174"/>
      <c r="E23" s="184">
        <v>15</v>
      </c>
      <c r="F23" s="182" t="s">
        <v>25</v>
      </c>
      <c r="G23" s="185">
        <v>0</v>
      </c>
      <c r="H23" s="186"/>
      <c r="I23" s="186"/>
      <c r="J23" s="47" t="str">
        <f t="shared" ref="J23:J28" si="0">Mena</f>
        <v>CZK</v>
      </c>
    </row>
    <row r="24" spans="1:10" ht="23.25" customHeight="1">
      <c r="A24" s="3"/>
      <c r="B24" s="46" t="s">
        <v>26</v>
      </c>
      <c r="C24" s="173"/>
      <c r="D24" s="174"/>
      <c r="E24" s="184">
        <f>SazbaDPH1</f>
        <v>15</v>
      </c>
      <c r="F24" s="182" t="s">
        <v>25</v>
      </c>
      <c r="G24" s="187">
        <f>ZakladDPHSni*SazbaDPH1/100</f>
        <v>0</v>
      </c>
      <c r="H24" s="188"/>
      <c r="I24" s="188"/>
      <c r="J24" s="47" t="str">
        <f t="shared" si="0"/>
        <v>CZK</v>
      </c>
    </row>
    <row r="25" spans="1:10" ht="23.25" customHeight="1">
      <c r="A25" s="3"/>
      <c r="B25" s="46" t="s">
        <v>27</v>
      </c>
      <c r="C25" s="173"/>
      <c r="D25" s="174"/>
      <c r="E25" s="184">
        <v>21</v>
      </c>
      <c r="F25" s="182" t="s">
        <v>25</v>
      </c>
      <c r="G25" s="185">
        <f>I21</f>
        <v>0</v>
      </c>
      <c r="H25" s="186"/>
      <c r="I25" s="186"/>
      <c r="J25" s="47" t="str">
        <f t="shared" si="0"/>
        <v>CZK</v>
      </c>
    </row>
    <row r="26" spans="1:10" ht="23.25" customHeight="1">
      <c r="A26" s="3"/>
      <c r="B26" s="41" t="s">
        <v>28</v>
      </c>
      <c r="C26" s="19"/>
      <c r="D26" s="15"/>
      <c r="E26" s="37">
        <f>SazbaDPH2</f>
        <v>21</v>
      </c>
      <c r="F26" s="38" t="s">
        <v>25</v>
      </c>
      <c r="G26" s="139">
        <f>ZakladDPHZakl*SazbaDPH2/100</f>
        <v>0</v>
      </c>
      <c r="H26" s="140"/>
      <c r="I26" s="140"/>
      <c r="J26" s="45" t="str">
        <f t="shared" si="0"/>
        <v>CZK</v>
      </c>
    </row>
    <row r="27" spans="1:10" ht="23.25" customHeight="1" thickBot="1">
      <c r="A27" s="3"/>
      <c r="B27" s="40" t="s">
        <v>29</v>
      </c>
      <c r="C27" s="17"/>
      <c r="D27" s="20"/>
      <c r="E27" s="17"/>
      <c r="F27" s="18"/>
      <c r="G27" s="141">
        <f>0</f>
        <v>0</v>
      </c>
      <c r="H27" s="141"/>
      <c r="I27" s="141"/>
      <c r="J27" s="48" t="str">
        <f t="shared" si="0"/>
        <v>CZK</v>
      </c>
    </row>
    <row r="28" spans="1:10" ht="27.75" hidden="1" customHeight="1" thickBot="1">
      <c r="A28" s="3"/>
      <c r="B28" s="76" t="s">
        <v>30</v>
      </c>
      <c r="C28" s="77"/>
      <c r="D28" s="77"/>
      <c r="E28" s="78"/>
      <c r="F28" s="79"/>
      <c r="G28" s="144" t="e">
        <f>ZakladDPHSniVypocet+ZakladDPHZaklVypocet</f>
        <v>#REF!</v>
      </c>
      <c r="H28" s="144"/>
      <c r="I28" s="144"/>
      <c r="J28" s="80" t="str">
        <f t="shared" si="0"/>
        <v>CZK</v>
      </c>
    </row>
    <row r="29" spans="1:10" ht="27.75" customHeight="1" thickBot="1">
      <c r="A29" s="3"/>
      <c r="B29" s="76" t="s">
        <v>31</v>
      </c>
      <c r="C29" s="81"/>
      <c r="D29" s="81"/>
      <c r="E29" s="81"/>
      <c r="F29" s="81"/>
      <c r="G29" s="142">
        <f>ZakladDPHSni+DPHSni+ZakladDPHZakl+DPHZakl+Zaokrouhleni</f>
        <v>0</v>
      </c>
      <c r="H29" s="142"/>
      <c r="I29" s="142"/>
      <c r="J29" s="82" t="s">
        <v>32</v>
      </c>
    </row>
    <row r="30" spans="1:10" ht="12.75" customHeight="1">
      <c r="A30" s="3"/>
      <c r="B30" s="3"/>
      <c r="J30" s="10"/>
    </row>
    <row r="31" spans="1:10" ht="30" customHeight="1">
      <c r="A31" s="3"/>
      <c r="B31" s="3"/>
      <c r="J31" s="10"/>
    </row>
    <row r="32" spans="1:10" ht="18.75" customHeight="1">
      <c r="A32" s="3"/>
      <c r="B32" s="21"/>
      <c r="C32" s="16" t="s">
        <v>33</v>
      </c>
      <c r="D32" s="33"/>
      <c r="E32" s="33"/>
      <c r="F32" s="16" t="s">
        <v>34</v>
      </c>
      <c r="G32" s="33"/>
      <c r="H32" s="34">
        <f ca="1">TODAY()</f>
        <v>44344</v>
      </c>
      <c r="I32" s="33"/>
      <c r="J32" s="10"/>
    </row>
    <row r="33" spans="1:10" ht="47.25" customHeight="1">
      <c r="A33" s="3"/>
      <c r="B33" s="3"/>
      <c r="J33" s="10"/>
    </row>
    <row r="34" spans="1:10" s="28" customFormat="1" ht="18.75" customHeight="1">
      <c r="A34" s="27"/>
      <c r="B34" s="27"/>
      <c r="D34" s="22"/>
      <c r="E34" s="22"/>
      <c r="G34" s="22"/>
      <c r="H34" s="22"/>
      <c r="I34" s="22"/>
      <c r="J34" s="32"/>
    </row>
    <row r="35" spans="1:10" ht="12.75" customHeight="1">
      <c r="A35" s="3"/>
      <c r="B35" s="3"/>
      <c r="D35" s="160" t="s">
        <v>35</v>
      </c>
      <c r="E35" s="160"/>
      <c r="H35" s="11" t="s">
        <v>36</v>
      </c>
      <c r="J35" s="10"/>
    </row>
    <row r="36" spans="1:10" ht="13.5" customHeight="1" thickBot="1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>
      <c r="B37" s="59" t="s">
        <v>37</v>
      </c>
      <c r="C37" s="2"/>
      <c r="D37" s="2"/>
      <c r="E37" s="2"/>
      <c r="F37" s="75"/>
      <c r="G37" s="75"/>
      <c r="H37" s="75"/>
      <c r="I37" s="75"/>
      <c r="J37" s="2"/>
    </row>
    <row r="38" spans="1:10" ht="25.5" hidden="1" customHeight="1">
      <c r="A38" s="72" t="s">
        <v>38</v>
      </c>
      <c r="B38" s="189" t="s">
        <v>39</v>
      </c>
      <c r="C38" s="73" t="s">
        <v>40</v>
      </c>
      <c r="D38" s="74"/>
      <c r="E38" s="74"/>
      <c r="F38" s="190" t="str">
        <f>B23</f>
        <v>Základ pro sníženou DPH</v>
      </c>
      <c r="G38" s="190" t="str">
        <f>B25</f>
        <v>Základ pro základní DPH</v>
      </c>
      <c r="H38" s="191" t="s">
        <v>41</v>
      </c>
      <c r="I38" s="191" t="s">
        <v>42</v>
      </c>
      <c r="J38" s="192" t="s">
        <v>25</v>
      </c>
    </row>
    <row r="39" spans="1:10" ht="25.5" hidden="1" customHeight="1">
      <c r="A39" s="72">
        <v>1</v>
      </c>
      <c r="B39" s="193" t="s">
        <v>43</v>
      </c>
      <c r="C39" s="194" t="s">
        <v>44</v>
      </c>
      <c r="D39" s="195"/>
      <c r="E39" s="195"/>
      <c r="F39" s="196" t="e">
        <f>Pol!P44</f>
        <v>#REF!</v>
      </c>
      <c r="G39" s="197" t="e">
        <f>Pol!Q44</f>
        <v>#REF!</v>
      </c>
      <c r="H39" s="198" t="e">
        <f>(F39*SazbaDPH1/100)+(G39*SazbaDPH2/100)</f>
        <v>#REF!</v>
      </c>
      <c r="I39" s="198" t="e">
        <f>F39+G39+H39</f>
        <v>#REF!</v>
      </c>
      <c r="J39" s="199" t="e">
        <f>IF(CenaCelkemVypocet=0,"",I39/CenaCelkemVypocet*100)</f>
        <v>#REF!</v>
      </c>
    </row>
    <row r="40" spans="1:10" ht="25.5" hidden="1" customHeight="1">
      <c r="A40" s="72"/>
      <c r="B40" s="200" t="s">
        <v>45</v>
      </c>
      <c r="C40" s="201"/>
      <c r="D40" s="201"/>
      <c r="E40" s="202"/>
      <c r="F40" s="203" t="e">
        <f>SUMIF(A39:A39,"=1",F39:F39)</f>
        <v>#REF!</v>
      </c>
      <c r="G40" s="204" t="e">
        <f>SUMIF(A39:A39,"=1",G39:G39)</f>
        <v>#REF!</v>
      </c>
      <c r="H40" s="204" t="e">
        <f>SUMIF(A39:A39,"=1",H39:H39)</f>
        <v>#REF!</v>
      </c>
      <c r="I40" s="204" t="e">
        <f>SUMIF(A39:A39,"=1",I39:I39)</f>
        <v>#REF!</v>
      </c>
      <c r="J40" s="205" t="e">
        <f>SUMIF(A39:A39,"=1",J39:J39)</f>
        <v>#REF!</v>
      </c>
    </row>
    <row r="44" spans="1:10" ht="15.75">
      <c r="B44" s="83" t="s">
        <v>46</v>
      </c>
    </row>
    <row r="46" spans="1:10" ht="25.5" customHeight="1">
      <c r="A46" s="84"/>
      <c r="B46" s="88" t="s">
        <v>39</v>
      </c>
      <c r="C46" s="88" t="s">
        <v>40</v>
      </c>
      <c r="D46" s="89"/>
      <c r="E46" s="89"/>
      <c r="F46" s="206" t="s">
        <v>47</v>
      </c>
      <c r="G46" s="206"/>
      <c r="H46" s="206"/>
      <c r="I46" s="207" t="s">
        <v>15</v>
      </c>
      <c r="J46" s="207"/>
    </row>
    <row r="47" spans="1:10" ht="25.5" customHeight="1">
      <c r="A47" s="85"/>
      <c r="B47" s="92" t="s">
        <v>48</v>
      </c>
      <c r="C47" s="164" t="s">
        <v>49</v>
      </c>
      <c r="D47" s="165"/>
      <c r="E47" s="165"/>
      <c r="F47" s="208" t="s">
        <v>16</v>
      </c>
      <c r="G47" s="209"/>
      <c r="H47" s="209"/>
      <c r="I47" s="210">
        <f>Pol!G8</f>
        <v>0</v>
      </c>
      <c r="J47" s="210"/>
    </row>
    <row r="48" spans="1:10" ht="25.5" customHeight="1">
      <c r="A48" s="85"/>
      <c r="B48" s="87" t="s">
        <v>50</v>
      </c>
      <c r="C48" s="153" t="s">
        <v>51</v>
      </c>
      <c r="D48" s="154"/>
      <c r="E48" s="154"/>
      <c r="F48" s="94" t="s">
        <v>16</v>
      </c>
      <c r="G48" s="95"/>
      <c r="H48" s="95"/>
      <c r="I48" s="152">
        <f>Pol!G13</f>
        <v>0</v>
      </c>
      <c r="J48" s="152"/>
    </row>
    <row r="49" spans="1:10" ht="25.5" customHeight="1">
      <c r="A49" s="85"/>
      <c r="B49" s="87" t="s">
        <v>52</v>
      </c>
      <c r="C49" s="153" t="s">
        <v>53</v>
      </c>
      <c r="D49" s="154"/>
      <c r="E49" s="154"/>
      <c r="F49" s="94" t="s">
        <v>16</v>
      </c>
      <c r="G49" s="95"/>
      <c r="H49" s="95"/>
      <c r="I49" s="152">
        <f>Pol!G31</f>
        <v>0</v>
      </c>
      <c r="J49" s="152"/>
    </row>
    <row r="50" spans="1:10" ht="25.5" customHeight="1">
      <c r="A50" s="85"/>
      <c r="B50" s="93" t="s">
        <v>54</v>
      </c>
      <c r="C50" s="168" t="s">
        <v>55</v>
      </c>
      <c r="D50" s="169"/>
      <c r="E50" s="169"/>
      <c r="F50" s="96" t="s">
        <v>16</v>
      </c>
      <c r="G50" s="97"/>
      <c r="H50" s="97"/>
      <c r="I50" s="167">
        <f>Pol!G40</f>
        <v>0</v>
      </c>
      <c r="J50" s="167"/>
    </row>
    <row r="51" spans="1:10" ht="25.5" customHeight="1">
      <c r="A51" s="86"/>
      <c r="B51" s="90" t="s">
        <v>42</v>
      </c>
      <c r="C51" s="90"/>
      <c r="D51" s="91"/>
      <c r="E51" s="91"/>
      <c r="F51" s="98"/>
      <c r="G51" s="99"/>
      <c r="H51" s="99"/>
      <c r="I51" s="211">
        <f>SUM(I47:I50)</f>
        <v>0</v>
      </c>
      <c r="J51" s="211"/>
    </row>
    <row r="52" spans="1:10">
      <c r="F52" s="71"/>
      <c r="G52" s="71"/>
      <c r="H52" s="71"/>
      <c r="I52" s="71"/>
      <c r="J52" s="71"/>
    </row>
    <row r="53" spans="1:10">
      <c r="F53" s="71"/>
      <c r="G53" s="71"/>
      <c r="H53" s="71"/>
      <c r="I53" s="71"/>
      <c r="J53" s="71"/>
    </row>
    <row r="54" spans="1:10">
      <c r="F54" s="71"/>
      <c r="G54" s="71"/>
      <c r="H54" s="71"/>
      <c r="I54" s="71"/>
      <c r="J54" s="7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49:J49"/>
    <mergeCell ref="C49:E49"/>
    <mergeCell ref="I50:J50"/>
    <mergeCell ref="C50:E50"/>
    <mergeCell ref="I51:J51"/>
    <mergeCell ref="D4:J4"/>
    <mergeCell ref="C39:E39"/>
    <mergeCell ref="B40:E40"/>
    <mergeCell ref="I46:J46"/>
    <mergeCell ref="I47:J47"/>
    <mergeCell ref="C47:E47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>
      <c r="A1" s="170" t="s">
        <v>56</v>
      </c>
      <c r="B1" s="170"/>
      <c r="C1" s="171"/>
      <c r="D1" s="170"/>
      <c r="E1" s="170"/>
      <c r="F1" s="170"/>
      <c r="G1" s="170"/>
    </row>
    <row r="2" spans="1:7" ht="24.95" customHeight="1">
      <c r="A2" s="212" t="s">
        <v>57</v>
      </c>
      <c r="B2" s="213"/>
      <c r="C2" s="214"/>
      <c r="D2" s="214"/>
      <c r="E2" s="214"/>
      <c r="F2" s="214"/>
      <c r="G2" s="215"/>
    </row>
    <row r="3" spans="1:7" ht="24.95" hidden="1" customHeight="1">
      <c r="A3" s="212" t="s">
        <v>58</v>
      </c>
      <c r="B3" s="213"/>
      <c r="C3" s="214"/>
      <c r="D3" s="214"/>
      <c r="E3" s="214"/>
      <c r="F3" s="214"/>
      <c r="G3" s="215"/>
    </row>
    <row r="4" spans="1:7" ht="24.95" hidden="1" customHeight="1">
      <c r="A4" s="212" t="s">
        <v>59</v>
      </c>
      <c r="B4" s="213"/>
      <c r="C4" s="214"/>
      <c r="D4" s="214"/>
      <c r="E4" s="214"/>
      <c r="F4" s="214"/>
      <c r="G4" s="215"/>
    </row>
    <row r="5" spans="1:7" hidden="1">
      <c r="B5" s="5"/>
      <c r="C5" s="6"/>
      <c r="D5" s="7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44"/>
  <sheetViews>
    <sheetView view="pageBreakPreview" zoomScale="60" zoomScaleNormal="100" workbookViewId="0">
      <selection activeCell="N37" sqref="N37"/>
    </sheetView>
  </sheetViews>
  <sheetFormatPr defaultRowHeight="12.75" outlineLevelRow="1"/>
  <cols>
    <col min="1" max="1" width="4.28515625" style="4" customWidth="1"/>
    <col min="2" max="2" width="14.42578125" style="5" customWidth="1"/>
    <col min="3" max="3" width="50.7109375" style="5" customWidth="1"/>
    <col min="4" max="4" width="4.5703125" style="11" customWidth="1"/>
    <col min="5" max="5" width="10.5703125" style="71" customWidth="1"/>
    <col min="6" max="6" width="9.85546875" customWidth="1"/>
    <col min="7" max="7" width="12.7109375" customWidth="1"/>
    <col min="8" max="8" width="9.140625" style="11" customWidth="1"/>
    <col min="16" max="26" width="0" hidden="1" customWidth="1"/>
  </cols>
  <sheetData>
    <row r="1" spans="1:47" ht="15.75" customHeight="1">
      <c r="A1" s="172" t="s">
        <v>1</v>
      </c>
      <c r="B1" s="172"/>
      <c r="C1" s="172"/>
      <c r="D1" s="172"/>
      <c r="E1" s="172"/>
      <c r="F1" s="172"/>
      <c r="G1" s="172"/>
      <c r="R1" t="s">
        <v>60</v>
      </c>
    </row>
    <row r="2" spans="1:47" ht="24.95" customHeight="1">
      <c r="A2" s="216" t="s">
        <v>61</v>
      </c>
      <c r="B2" s="217"/>
      <c r="C2" s="218" t="s">
        <v>3</v>
      </c>
      <c r="D2" s="219"/>
      <c r="E2" s="219"/>
      <c r="F2" s="219"/>
      <c r="G2" s="220"/>
      <c r="R2" t="s">
        <v>62</v>
      </c>
    </row>
    <row r="3" spans="1:47" ht="24.95" customHeight="1">
      <c r="A3" s="216" t="s">
        <v>58</v>
      </c>
      <c r="B3" s="217"/>
      <c r="C3" s="218" t="s">
        <v>5</v>
      </c>
      <c r="D3" s="219"/>
      <c r="E3" s="219"/>
      <c r="F3" s="219"/>
      <c r="G3" s="220"/>
      <c r="R3" t="s">
        <v>63</v>
      </c>
    </row>
    <row r="4" spans="1:47" ht="24.95" customHeight="1">
      <c r="A4" s="216" t="s">
        <v>59</v>
      </c>
      <c r="B4" s="217"/>
      <c r="C4" s="218" t="s">
        <v>7</v>
      </c>
      <c r="D4" s="219"/>
      <c r="E4" s="219"/>
      <c r="F4" s="219"/>
      <c r="G4" s="220"/>
      <c r="R4" t="s">
        <v>64</v>
      </c>
    </row>
    <row r="5" spans="1:47">
      <c r="A5" s="221" t="s">
        <v>65</v>
      </c>
      <c r="B5" s="135"/>
      <c r="C5" s="135"/>
      <c r="D5" s="129"/>
      <c r="E5" s="125"/>
      <c r="F5" s="102"/>
      <c r="G5" s="222"/>
      <c r="R5" t="s">
        <v>66</v>
      </c>
    </row>
    <row r="7" spans="1:47" ht="25.5">
      <c r="A7" s="223" t="s">
        <v>67</v>
      </c>
      <c r="B7" s="224" t="s">
        <v>68</v>
      </c>
      <c r="C7" s="224" t="s">
        <v>69</v>
      </c>
      <c r="D7" s="225" t="s">
        <v>70</v>
      </c>
      <c r="E7" s="226" t="s">
        <v>71</v>
      </c>
      <c r="F7" s="103" t="s">
        <v>72</v>
      </c>
      <c r="G7" s="227" t="s">
        <v>15</v>
      </c>
      <c r="H7" s="120" t="s">
        <v>73</v>
      </c>
    </row>
    <row r="8" spans="1:47">
      <c r="A8" s="109" t="s">
        <v>74</v>
      </c>
      <c r="B8" s="110" t="s">
        <v>48</v>
      </c>
      <c r="C8" s="111" t="s">
        <v>49</v>
      </c>
      <c r="D8" s="130"/>
      <c r="E8" s="112"/>
      <c r="F8" s="112"/>
      <c r="G8" s="112">
        <f>SUMIF(R9:R12,"&lt;&gt;NOR",G9:G12)</f>
        <v>0</v>
      </c>
      <c r="H8" s="121"/>
      <c r="R8" t="s">
        <v>75</v>
      </c>
    </row>
    <row r="9" spans="1:47" outlineLevel="1">
      <c r="A9" s="105">
        <v>1</v>
      </c>
      <c r="B9" s="105" t="s">
        <v>76</v>
      </c>
      <c r="C9" s="115" t="s">
        <v>77</v>
      </c>
      <c r="D9" s="131" t="s">
        <v>78</v>
      </c>
      <c r="E9" s="107">
        <v>1</v>
      </c>
      <c r="F9" s="107"/>
      <c r="G9" s="107">
        <f>ROUND(E9*F9,2)</f>
        <v>0</v>
      </c>
      <c r="H9" s="122" t="s">
        <v>79</v>
      </c>
      <c r="I9" s="104"/>
      <c r="J9" s="104"/>
      <c r="K9" s="104"/>
      <c r="L9" s="104"/>
      <c r="M9" s="104"/>
      <c r="N9" s="104"/>
      <c r="O9" s="104"/>
      <c r="P9" s="104"/>
      <c r="Q9" s="104"/>
      <c r="R9" s="104" t="s">
        <v>80</v>
      </c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</row>
    <row r="10" spans="1:47" outlineLevel="1">
      <c r="A10" s="105"/>
      <c r="B10" s="105"/>
      <c r="C10" s="116" t="s">
        <v>81</v>
      </c>
      <c r="D10" s="132"/>
      <c r="E10" s="126">
        <v>1</v>
      </c>
      <c r="F10" s="107"/>
      <c r="G10" s="107"/>
      <c r="H10" s="122"/>
      <c r="I10" s="104"/>
      <c r="J10" s="104"/>
      <c r="K10" s="104"/>
      <c r="L10" s="104"/>
      <c r="M10" s="104"/>
      <c r="N10" s="104"/>
      <c r="O10" s="104"/>
      <c r="P10" s="104"/>
      <c r="Q10" s="104"/>
      <c r="R10" s="104" t="s">
        <v>82</v>
      </c>
      <c r="S10" s="104">
        <v>0</v>
      </c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</row>
    <row r="11" spans="1:47" ht="22.5" outlineLevel="1">
      <c r="A11" s="105">
        <v>2</v>
      </c>
      <c r="B11" s="105" t="s">
        <v>83</v>
      </c>
      <c r="C11" s="115" t="s">
        <v>84</v>
      </c>
      <c r="D11" s="131" t="s">
        <v>78</v>
      </c>
      <c r="E11" s="107">
        <v>1</v>
      </c>
      <c r="F11" s="107"/>
      <c r="G11" s="107">
        <f>ROUND(E11*F11,2)</f>
        <v>0</v>
      </c>
      <c r="H11" s="122" t="s">
        <v>79</v>
      </c>
      <c r="I11" s="104"/>
      <c r="J11" s="104"/>
      <c r="K11" s="104"/>
      <c r="L11" s="104"/>
      <c r="M11" s="104"/>
      <c r="N11" s="104"/>
      <c r="O11" s="104"/>
      <c r="P11" s="104"/>
      <c r="Q11" s="104"/>
      <c r="R11" s="104" t="s">
        <v>80</v>
      </c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</row>
    <row r="12" spans="1:47" outlineLevel="1">
      <c r="A12" s="105"/>
      <c r="B12" s="105"/>
      <c r="C12" s="116" t="s">
        <v>81</v>
      </c>
      <c r="D12" s="132"/>
      <c r="E12" s="126">
        <v>1</v>
      </c>
      <c r="F12" s="107"/>
      <c r="G12" s="107"/>
      <c r="H12" s="122"/>
      <c r="I12" s="104"/>
      <c r="J12" s="104"/>
      <c r="K12" s="104"/>
      <c r="L12" s="104"/>
      <c r="M12" s="104"/>
      <c r="N12" s="104"/>
      <c r="O12" s="104"/>
      <c r="P12" s="104"/>
      <c r="Q12" s="104"/>
      <c r="R12" s="104" t="s">
        <v>82</v>
      </c>
      <c r="S12" s="104">
        <v>0</v>
      </c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</row>
    <row r="13" spans="1:47">
      <c r="A13" s="106" t="s">
        <v>74</v>
      </c>
      <c r="B13" s="106" t="s">
        <v>50</v>
      </c>
      <c r="C13" s="117" t="s">
        <v>51</v>
      </c>
      <c r="D13" s="133"/>
      <c r="E13" s="108"/>
      <c r="F13" s="108"/>
      <c r="G13" s="108">
        <f>SUMIF(R14:R30,"&lt;&gt;NOR",G14:G30)</f>
        <v>0</v>
      </c>
      <c r="H13" s="123"/>
      <c r="R13" t="s">
        <v>75</v>
      </c>
    </row>
    <row r="14" spans="1:47" ht="22.5" outlineLevel="1">
      <c r="A14" s="105">
        <v>3</v>
      </c>
      <c r="B14" s="105" t="s">
        <v>85</v>
      </c>
      <c r="C14" s="115" t="s">
        <v>86</v>
      </c>
      <c r="D14" s="131" t="s">
        <v>87</v>
      </c>
      <c r="E14" s="107">
        <v>39.78</v>
      </c>
      <c r="F14" s="107"/>
      <c r="G14" s="107">
        <f>ROUND(E14*F14,2)</f>
        <v>0</v>
      </c>
      <c r="H14" s="122" t="s">
        <v>88</v>
      </c>
      <c r="I14" s="104"/>
      <c r="J14" s="104"/>
      <c r="K14" s="104"/>
      <c r="L14" s="104"/>
      <c r="M14" s="104"/>
      <c r="N14" s="104"/>
      <c r="O14" s="104"/>
      <c r="P14" s="104"/>
      <c r="Q14" s="104"/>
      <c r="R14" s="104" t="s">
        <v>89</v>
      </c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</row>
    <row r="15" spans="1:47" outlineLevel="1">
      <c r="A15" s="105"/>
      <c r="B15" s="105"/>
      <c r="C15" s="116" t="s">
        <v>90</v>
      </c>
      <c r="D15" s="132"/>
      <c r="E15" s="126">
        <v>39.78</v>
      </c>
      <c r="F15" s="107"/>
      <c r="G15" s="107"/>
      <c r="H15" s="122"/>
      <c r="I15" s="104"/>
      <c r="J15" s="104"/>
      <c r="K15" s="104"/>
      <c r="L15" s="104"/>
      <c r="M15" s="104"/>
      <c r="N15" s="104"/>
      <c r="O15" s="104"/>
      <c r="P15" s="104"/>
      <c r="Q15" s="104"/>
      <c r="R15" s="104" t="s">
        <v>82</v>
      </c>
      <c r="S15" s="104">
        <v>0</v>
      </c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</row>
    <row r="16" spans="1:47" ht="22.5" outlineLevel="1">
      <c r="A16" s="105">
        <v>4</v>
      </c>
      <c r="B16" s="105" t="s">
        <v>91</v>
      </c>
      <c r="C16" s="115" t="s">
        <v>92</v>
      </c>
      <c r="D16" s="131" t="s">
        <v>87</v>
      </c>
      <c r="E16" s="107">
        <v>1256.9000000000001</v>
      </c>
      <c r="F16" s="107"/>
      <c r="G16" s="107">
        <f>ROUND(E16*F16,2)</f>
        <v>0</v>
      </c>
      <c r="H16" s="122" t="s">
        <v>88</v>
      </c>
      <c r="I16" s="104"/>
      <c r="J16" s="104"/>
      <c r="K16" s="104"/>
      <c r="L16" s="104"/>
      <c r="M16" s="104"/>
      <c r="N16" s="104"/>
      <c r="O16" s="104"/>
      <c r="P16" s="104"/>
      <c r="Q16" s="104"/>
      <c r="R16" s="104" t="s">
        <v>89</v>
      </c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</row>
    <row r="17" spans="1:47" outlineLevel="1">
      <c r="A17" s="105"/>
      <c r="B17" s="105"/>
      <c r="C17" s="116" t="s">
        <v>93</v>
      </c>
      <c r="D17" s="132"/>
      <c r="E17" s="126">
        <v>1256.9000000000001</v>
      </c>
      <c r="F17" s="107"/>
      <c r="G17" s="107"/>
      <c r="H17" s="122"/>
      <c r="I17" s="104"/>
      <c r="J17" s="104"/>
      <c r="K17" s="104"/>
      <c r="L17" s="104"/>
      <c r="M17" s="104"/>
      <c r="N17" s="104"/>
      <c r="O17" s="104"/>
      <c r="P17" s="104"/>
      <c r="Q17" s="104"/>
      <c r="R17" s="104" t="s">
        <v>82</v>
      </c>
      <c r="S17" s="104">
        <v>0</v>
      </c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</row>
    <row r="18" spans="1:47" outlineLevel="1">
      <c r="A18" s="105">
        <v>5</v>
      </c>
      <c r="B18" s="105" t="s">
        <v>94</v>
      </c>
      <c r="C18" s="115" t="s">
        <v>95</v>
      </c>
      <c r="D18" s="131" t="s">
        <v>87</v>
      </c>
      <c r="E18" s="107">
        <v>3.5500000000000003</v>
      </c>
      <c r="F18" s="107"/>
      <c r="G18" s="107">
        <f>ROUND(E18*F18,2)</f>
        <v>0</v>
      </c>
      <c r="H18" s="122" t="s">
        <v>88</v>
      </c>
      <c r="I18" s="104"/>
      <c r="J18" s="104"/>
      <c r="K18" s="104"/>
      <c r="L18" s="104"/>
      <c r="M18" s="104"/>
      <c r="N18" s="104"/>
      <c r="O18" s="104"/>
      <c r="P18" s="104"/>
      <c r="Q18" s="104"/>
      <c r="R18" s="104" t="s">
        <v>80</v>
      </c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</row>
    <row r="19" spans="1:47" outlineLevel="1">
      <c r="A19" s="105"/>
      <c r="B19" s="105"/>
      <c r="C19" s="116" t="s">
        <v>96</v>
      </c>
      <c r="D19" s="132"/>
      <c r="E19" s="126">
        <v>3.55</v>
      </c>
      <c r="F19" s="107"/>
      <c r="G19" s="107"/>
      <c r="H19" s="122"/>
      <c r="I19" s="104"/>
      <c r="J19" s="104"/>
      <c r="K19" s="104"/>
      <c r="L19" s="104"/>
      <c r="M19" s="104"/>
      <c r="N19" s="104"/>
      <c r="O19" s="104"/>
      <c r="P19" s="104"/>
      <c r="Q19" s="104"/>
      <c r="R19" s="104" t="s">
        <v>82</v>
      </c>
      <c r="S19" s="104">
        <v>0</v>
      </c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</row>
    <row r="20" spans="1:47" outlineLevel="1">
      <c r="A20" s="105">
        <v>6</v>
      </c>
      <c r="B20" s="105" t="s">
        <v>97</v>
      </c>
      <c r="C20" s="115" t="s">
        <v>98</v>
      </c>
      <c r="D20" s="131" t="s">
        <v>99</v>
      </c>
      <c r="E20" s="107">
        <v>16.3</v>
      </c>
      <c r="F20" s="107"/>
      <c r="G20" s="107">
        <f>ROUND(E20*F20,2)</f>
        <v>0</v>
      </c>
      <c r="H20" s="122" t="s">
        <v>88</v>
      </c>
      <c r="I20" s="104"/>
      <c r="J20" s="104"/>
      <c r="K20" s="104"/>
      <c r="L20" s="104"/>
      <c r="M20" s="104"/>
      <c r="N20" s="104"/>
      <c r="O20" s="104"/>
      <c r="P20" s="104"/>
      <c r="Q20" s="104"/>
      <c r="R20" s="104" t="s">
        <v>80</v>
      </c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</row>
    <row r="21" spans="1:47" outlineLevel="1">
      <c r="A21" s="105"/>
      <c r="B21" s="105"/>
      <c r="C21" s="116" t="s">
        <v>100</v>
      </c>
      <c r="D21" s="132"/>
      <c r="E21" s="126">
        <v>16.3</v>
      </c>
      <c r="F21" s="107"/>
      <c r="G21" s="107"/>
      <c r="H21" s="122"/>
      <c r="I21" s="104"/>
      <c r="J21" s="104"/>
      <c r="K21" s="104"/>
      <c r="L21" s="104"/>
      <c r="M21" s="104"/>
      <c r="N21" s="104"/>
      <c r="O21" s="104"/>
      <c r="P21" s="104"/>
      <c r="Q21" s="104"/>
      <c r="R21" s="104" t="s">
        <v>82</v>
      </c>
      <c r="S21" s="104">
        <v>0</v>
      </c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</row>
    <row r="22" spans="1:47" outlineLevel="1">
      <c r="A22" s="105">
        <v>7</v>
      </c>
      <c r="B22" s="105" t="s">
        <v>101</v>
      </c>
      <c r="C22" s="115" t="s">
        <v>102</v>
      </c>
      <c r="D22" s="131" t="s">
        <v>99</v>
      </c>
      <c r="E22" s="107">
        <v>16.3</v>
      </c>
      <c r="F22" s="107"/>
      <c r="G22" s="107">
        <f>ROUND(E22*F22,2)</f>
        <v>0</v>
      </c>
      <c r="H22" s="122" t="s">
        <v>88</v>
      </c>
      <c r="I22" s="104"/>
      <c r="J22" s="104"/>
      <c r="K22" s="104"/>
      <c r="L22" s="104"/>
      <c r="M22" s="104"/>
      <c r="N22" s="104"/>
      <c r="O22" s="104"/>
      <c r="P22" s="104"/>
      <c r="Q22" s="104"/>
      <c r="R22" s="104" t="s">
        <v>80</v>
      </c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</row>
    <row r="23" spans="1:47" outlineLevel="1">
      <c r="A23" s="105"/>
      <c r="B23" s="105"/>
      <c r="C23" s="116" t="s">
        <v>100</v>
      </c>
      <c r="D23" s="132"/>
      <c r="E23" s="126">
        <v>16.3</v>
      </c>
      <c r="F23" s="107"/>
      <c r="G23" s="107"/>
      <c r="H23" s="122"/>
      <c r="I23" s="104"/>
      <c r="J23" s="104"/>
      <c r="K23" s="104"/>
      <c r="L23" s="104"/>
      <c r="M23" s="104"/>
      <c r="N23" s="104"/>
      <c r="O23" s="104"/>
      <c r="P23" s="104"/>
      <c r="Q23" s="104"/>
      <c r="R23" s="104" t="s">
        <v>82</v>
      </c>
      <c r="S23" s="104">
        <v>0</v>
      </c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</row>
    <row r="24" spans="1:47" outlineLevel="1">
      <c r="A24" s="105">
        <v>8</v>
      </c>
      <c r="B24" s="105" t="s">
        <v>103</v>
      </c>
      <c r="C24" s="115" t="s">
        <v>104</v>
      </c>
      <c r="D24" s="131" t="s">
        <v>105</v>
      </c>
      <c r="E24" s="107">
        <v>21</v>
      </c>
      <c r="F24" s="107"/>
      <c r="G24" s="107">
        <f>ROUND(E24*F24,2)</f>
        <v>0</v>
      </c>
      <c r="H24" s="122" t="s">
        <v>88</v>
      </c>
      <c r="I24" s="104"/>
      <c r="J24" s="104"/>
      <c r="K24" s="104"/>
      <c r="L24" s="104"/>
      <c r="M24" s="104"/>
      <c r="N24" s="104"/>
      <c r="O24" s="104"/>
      <c r="P24" s="104"/>
      <c r="Q24" s="104"/>
      <c r="R24" s="104" t="s">
        <v>80</v>
      </c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</row>
    <row r="25" spans="1:47" outlineLevel="1">
      <c r="A25" s="105"/>
      <c r="B25" s="105"/>
      <c r="C25" s="116" t="s">
        <v>106</v>
      </c>
      <c r="D25" s="132"/>
      <c r="E25" s="126">
        <v>21</v>
      </c>
      <c r="F25" s="107"/>
      <c r="G25" s="107"/>
      <c r="H25" s="122"/>
      <c r="I25" s="104"/>
      <c r="J25" s="104"/>
      <c r="K25" s="104"/>
      <c r="L25" s="104"/>
      <c r="M25" s="104"/>
      <c r="N25" s="104"/>
      <c r="O25" s="104"/>
      <c r="P25" s="104"/>
      <c r="Q25" s="104"/>
      <c r="R25" s="104" t="s">
        <v>82</v>
      </c>
      <c r="S25" s="104">
        <v>0</v>
      </c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</row>
    <row r="26" spans="1:47" outlineLevel="1">
      <c r="A26" s="105">
        <v>9</v>
      </c>
      <c r="B26" s="105" t="s">
        <v>107</v>
      </c>
      <c r="C26" s="115" t="s">
        <v>108</v>
      </c>
      <c r="D26" s="131" t="s">
        <v>99</v>
      </c>
      <c r="E26" s="107">
        <v>64.97</v>
      </c>
      <c r="F26" s="107"/>
      <c r="G26" s="107">
        <f>ROUND(E26*F26,2)</f>
        <v>0</v>
      </c>
      <c r="H26" s="122" t="s">
        <v>79</v>
      </c>
      <c r="I26" s="104"/>
      <c r="J26" s="104"/>
      <c r="K26" s="104"/>
      <c r="L26" s="104"/>
      <c r="M26" s="104"/>
      <c r="N26" s="104"/>
      <c r="O26" s="104"/>
      <c r="P26" s="104"/>
      <c r="Q26" s="104"/>
      <c r="R26" s="104" t="s">
        <v>80</v>
      </c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</row>
    <row r="27" spans="1:47" outlineLevel="1">
      <c r="A27" s="105"/>
      <c r="B27" s="105"/>
      <c r="C27" s="116" t="s">
        <v>109</v>
      </c>
      <c r="D27" s="132"/>
      <c r="E27" s="126">
        <v>64.97</v>
      </c>
      <c r="F27" s="107"/>
      <c r="G27" s="107"/>
      <c r="H27" s="122"/>
      <c r="I27" s="104"/>
      <c r="J27" s="104"/>
      <c r="K27" s="104"/>
      <c r="L27" s="104"/>
      <c r="M27" s="104"/>
      <c r="N27" s="104"/>
      <c r="O27" s="104"/>
      <c r="P27" s="104"/>
      <c r="Q27" s="104"/>
      <c r="R27" s="104" t="s">
        <v>82</v>
      </c>
      <c r="S27" s="104">
        <v>0</v>
      </c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</row>
    <row r="28" spans="1:47" outlineLevel="1">
      <c r="A28" s="105">
        <v>10</v>
      </c>
      <c r="B28" s="105" t="s">
        <v>110</v>
      </c>
      <c r="C28" s="115" t="s">
        <v>111</v>
      </c>
      <c r="D28" s="131" t="s">
        <v>99</v>
      </c>
      <c r="E28" s="107">
        <v>31.85</v>
      </c>
      <c r="F28" s="107"/>
      <c r="G28" s="107">
        <f>ROUND(E28*F28,2)</f>
        <v>0</v>
      </c>
      <c r="H28" s="122" t="s">
        <v>79</v>
      </c>
      <c r="I28" s="104"/>
      <c r="J28" s="104"/>
      <c r="K28" s="104"/>
      <c r="L28" s="104"/>
      <c r="M28" s="104"/>
      <c r="N28" s="104"/>
      <c r="O28" s="104"/>
      <c r="P28" s="104"/>
      <c r="Q28" s="104"/>
      <c r="R28" s="104" t="s">
        <v>80</v>
      </c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</row>
    <row r="29" spans="1:47" outlineLevel="1">
      <c r="A29" s="105"/>
      <c r="B29" s="105"/>
      <c r="C29" s="116" t="s">
        <v>112</v>
      </c>
      <c r="D29" s="132"/>
      <c r="E29" s="126">
        <v>31.85</v>
      </c>
      <c r="F29" s="107"/>
      <c r="G29" s="107"/>
      <c r="H29" s="122"/>
      <c r="I29" s="104"/>
      <c r="J29" s="104"/>
      <c r="K29" s="104"/>
      <c r="L29" s="104"/>
      <c r="M29" s="104"/>
      <c r="N29" s="104"/>
      <c r="O29" s="104"/>
      <c r="P29" s="104"/>
      <c r="Q29" s="104"/>
      <c r="R29" s="104" t="s">
        <v>82</v>
      </c>
      <c r="S29" s="104">
        <v>0</v>
      </c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</row>
    <row r="30" spans="1:47" ht="22.5" outlineLevel="1">
      <c r="A30" s="105">
        <v>11</v>
      </c>
      <c r="B30" s="105" t="s">
        <v>113</v>
      </c>
      <c r="C30" s="115" t="s">
        <v>114</v>
      </c>
      <c r="D30" s="131" t="s">
        <v>78</v>
      </c>
      <c r="E30" s="107">
        <v>0</v>
      </c>
      <c r="F30" s="107"/>
      <c r="G30" s="107">
        <f>ROUND(E30*F30,2)</f>
        <v>0</v>
      </c>
      <c r="H30" s="122" t="s">
        <v>79</v>
      </c>
      <c r="I30" s="104"/>
      <c r="J30" s="104"/>
      <c r="K30" s="104"/>
      <c r="L30" s="104"/>
      <c r="M30" s="104"/>
      <c r="N30" s="104"/>
      <c r="O30" s="104"/>
      <c r="P30" s="104"/>
      <c r="Q30" s="104"/>
      <c r="R30" s="104" t="s">
        <v>80</v>
      </c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</row>
    <row r="31" spans="1:47">
      <c r="A31" s="106" t="s">
        <v>74</v>
      </c>
      <c r="B31" s="106" t="s">
        <v>52</v>
      </c>
      <c r="C31" s="117" t="s">
        <v>53</v>
      </c>
      <c r="D31" s="133"/>
      <c r="E31" s="108"/>
      <c r="F31" s="108"/>
      <c r="G31" s="108">
        <f>SUMIF(R32:R39,"&lt;&gt;NOR",G32:G39)</f>
        <v>0</v>
      </c>
      <c r="H31" s="123"/>
      <c r="R31" t="s">
        <v>75</v>
      </c>
    </row>
    <row r="32" spans="1:47" outlineLevel="1">
      <c r="A32" s="105">
        <v>12</v>
      </c>
      <c r="B32" s="105" t="s">
        <v>115</v>
      </c>
      <c r="C32" s="115" t="s">
        <v>116</v>
      </c>
      <c r="D32" s="131" t="s">
        <v>117</v>
      </c>
      <c r="E32" s="107">
        <v>489.5</v>
      </c>
      <c r="F32" s="107"/>
      <c r="G32" s="107">
        <f>ROUND(E32*F32,2)</f>
        <v>0</v>
      </c>
      <c r="H32" s="122" t="s">
        <v>88</v>
      </c>
      <c r="I32" s="104"/>
      <c r="J32" s="104"/>
      <c r="K32" s="104"/>
      <c r="L32" s="104"/>
      <c r="M32" s="104"/>
      <c r="N32" s="104"/>
      <c r="O32" s="104"/>
      <c r="P32" s="104"/>
      <c r="Q32" s="104"/>
      <c r="R32" s="104" t="s">
        <v>80</v>
      </c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</row>
    <row r="33" spans="1:47" outlineLevel="1">
      <c r="A33" s="105"/>
      <c r="B33" s="105"/>
      <c r="C33" s="116" t="s">
        <v>118</v>
      </c>
      <c r="D33" s="132"/>
      <c r="E33" s="126">
        <v>489.5</v>
      </c>
      <c r="F33" s="107"/>
      <c r="G33" s="107"/>
      <c r="H33" s="122"/>
      <c r="I33" s="104"/>
      <c r="J33" s="104"/>
      <c r="K33" s="104"/>
      <c r="L33" s="104"/>
      <c r="M33" s="104"/>
      <c r="N33" s="104"/>
      <c r="O33" s="104"/>
      <c r="P33" s="104"/>
      <c r="Q33" s="104"/>
      <c r="R33" s="104" t="s">
        <v>82</v>
      </c>
      <c r="S33" s="104">
        <v>0</v>
      </c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</row>
    <row r="34" spans="1:47" outlineLevel="1">
      <c r="A34" s="105">
        <v>13</v>
      </c>
      <c r="B34" s="105" t="s">
        <v>119</v>
      </c>
      <c r="C34" s="115" t="s">
        <v>120</v>
      </c>
      <c r="D34" s="131" t="s">
        <v>117</v>
      </c>
      <c r="E34" s="107">
        <v>2447.5</v>
      </c>
      <c r="F34" s="107"/>
      <c r="G34" s="107">
        <f>ROUND(E34*F34,2)</f>
        <v>0</v>
      </c>
      <c r="H34" s="122" t="s">
        <v>88</v>
      </c>
      <c r="I34" s="104"/>
      <c r="J34" s="104"/>
      <c r="K34" s="104"/>
      <c r="L34" s="104"/>
      <c r="M34" s="104"/>
      <c r="N34" s="104"/>
      <c r="O34" s="104"/>
      <c r="P34" s="104"/>
      <c r="Q34" s="104"/>
      <c r="R34" s="104" t="s">
        <v>80</v>
      </c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</row>
    <row r="35" spans="1:47" outlineLevel="1">
      <c r="A35" s="105"/>
      <c r="B35" s="105"/>
      <c r="C35" s="116" t="s">
        <v>121</v>
      </c>
      <c r="D35" s="132"/>
      <c r="E35" s="126">
        <v>2447.5</v>
      </c>
      <c r="F35" s="107"/>
      <c r="G35" s="107"/>
      <c r="H35" s="122"/>
      <c r="I35" s="104"/>
      <c r="J35" s="104"/>
      <c r="K35" s="104"/>
      <c r="L35" s="104"/>
      <c r="M35" s="104"/>
      <c r="N35" s="104"/>
      <c r="O35" s="104"/>
      <c r="P35" s="104"/>
      <c r="Q35" s="104"/>
      <c r="R35" s="104" t="s">
        <v>82</v>
      </c>
      <c r="S35" s="104">
        <v>0</v>
      </c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</row>
    <row r="36" spans="1:47" outlineLevel="1">
      <c r="A36" s="105">
        <v>14</v>
      </c>
      <c r="B36" s="105" t="s">
        <v>122</v>
      </c>
      <c r="C36" s="115" t="s">
        <v>123</v>
      </c>
      <c r="D36" s="131" t="s">
        <v>117</v>
      </c>
      <c r="E36" s="107">
        <v>489.5</v>
      </c>
      <c r="F36" s="107"/>
      <c r="G36" s="107">
        <f>ROUND(E36*F36,2)</f>
        <v>0</v>
      </c>
      <c r="H36" s="122" t="s">
        <v>88</v>
      </c>
      <c r="I36" s="104"/>
      <c r="J36" s="104"/>
      <c r="K36" s="104"/>
      <c r="L36" s="104"/>
      <c r="M36" s="104"/>
      <c r="N36" s="104"/>
      <c r="O36" s="104"/>
      <c r="P36" s="104"/>
      <c r="Q36" s="104"/>
      <c r="R36" s="104" t="s">
        <v>80</v>
      </c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</row>
    <row r="37" spans="1:47" outlineLevel="1">
      <c r="A37" s="105"/>
      <c r="B37" s="105"/>
      <c r="C37" s="116" t="s">
        <v>118</v>
      </c>
      <c r="D37" s="132"/>
      <c r="E37" s="126">
        <v>489.5</v>
      </c>
      <c r="F37" s="107"/>
      <c r="G37" s="107"/>
      <c r="H37" s="122"/>
      <c r="I37" s="104"/>
      <c r="J37" s="104"/>
      <c r="K37" s="104"/>
      <c r="L37" s="104"/>
      <c r="M37" s="104"/>
      <c r="N37" s="104"/>
      <c r="O37" s="104"/>
      <c r="P37" s="104"/>
      <c r="Q37" s="104"/>
      <c r="R37" s="104" t="s">
        <v>82</v>
      </c>
      <c r="S37" s="104">
        <v>0</v>
      </c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</row>
    <row r="38" spans="1:47" outlineLevel="1">
      <c r="A38" s="105">
        <v>15</v>
      </c>
      <c r="B38" s="105" t="s">
        <v>124</v>
      </c>
      <c r="C38" s="115" t="s">
        <v>125</v>
      </c>
      <c r="D38" s="131" t="s">
        <v>117</v>
      </c>
      <c r="E38" s="107">
        <v>489.5</v>
      </c>
      <c r="F38" s="107"/>
      <c r="G38" s="107">
        <f>ROUND(E38*F38,2)</f>
        <v>0</v>
      </c>
      <c r="H38" s="122" t="s">
        <v>88</v>
      </c>
      <c r="I38" s="104"/>
      <c r="J38" s="104"/>
      <c r="K38" s="104"/>
      <c r="L38" s="104"/>
      <c r="M38" s="104"/>
      <c r="N38" s="104"/>
      <c r="O38" s="104"/>
      <c r="P38" s="104"/>
      <c r="Q38" s="104"/>
      <c r="R38" s="104" t="s">
        <v>80</v>
      </c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</row>
    <row r="39" spans="1:47" outlineLevel="1">
      <c r="A39" s="105"/>
      <c r="B39" s="105"/>
      <c r="C39" s="116" t="s">
        <v>118</v>
      </c>
      <c r="D39" s="132"/>
      <c r="E39" s="126">
        <v>489.5</v>
      </c>
      <c r="F39" s="107"/>
      <c r="G39" s="107"/>
      <c r="H39" s="122"/>
      <c r="I39" s="104"/>
      <c r="J39" s="104"/>
      <c r="K39" s="104"/>
      <c r="L39" s="104"/>
      <c r="M39" s="104"/>
      <c r="N39" s="104"/>
      <c r="O39" s="104"/>
      <c r="P39" s="104"/>
      <c r="Q39" s="104"/>
      <c r="R39" s="104" t="s">
        <v>82</v>
      </c>
      <c r="S39" s="104">
        <v>0</v>
      </c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</row>
    <row r="40" spans="1:47">
      <c r="A40" s="106" t="s">
        <v>74</v>
      </c>
      <c r="B40" s="106" t="s">
        <v>54</v>
      </c>
      <c r="C40" s="117" t="s">
        <v>55</v>
      </c>
      <c r="D40" s="133"/>
      <c r="E40" s="108"/>
      <c r="F40" s="108"/>
      <c r="G40" s="108">
        <f>SUMIF(R41:R42,"&lt;&gt;NOR",G41:G42)</f>
        <v>0</v>
      </c>
      <c r="H40" s="123"/>
      <c r="R40" t="s">
        <v>75</v>
      </c>
    </row>
    <row r="41" spans="1:47" outlineLevel="1">
      <c r="A41" s="105">
        <v>16</v>
      </c>
      <c r="B41" s="105" t="s">
        <v>126</v>
      </c>
      <c r="C41" s="115" t="s">
        <v>127</v>
      </c>
      <c r="D41" s="131" t="s">
        <v>117</v>
      </c>
      <c r="E41" s="107">
        <v>1.18</v>
      </c>
      <c r="F41" s="107"/>
      <c r="G41" s="107">
        <f>ROUND(E41*F41,2)</f>
        <v>0</v>
      </c>
      <c r="H41" s="122" t="s">
        <v>88</v>
      </c>
      <c r="I41" s="104"/>
      <c r="J41" s="104"/>
      <c r="K41" s="104"/>
      <c r="L41" s="104"/>
      <c r="M41" s="104"/>
      <c r="N41" s="104"/>
      <c r="O41" s="104"/>
      <c r="P41" s="104"/>
      <c r="Q41" s="104"/>
      <c r="R41" s="104" t="s">
        <v>80</v>
      </c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</row>
    <row r="42" spans="1:47" outlineLevel="1">
      <c r="A42" s="113"/>
      <c r="B42" s="113"/>
      <c r="C42" s="118" t="s">
        <v>128</v>
      </c>
      <c r="D42" s="134"/>
      <c r="E42" s="127">
        <v>1.18</v>
      </c>
      <c r="F42" s="114"/>
      <c r="G42" s="114"/>
      <c r="H42" s="124"/>
      <c r="I42" s="104"/>
      <c r="J42" s="104"/>
      <c r="K42" s="104"/>
      <c r="L42" s="104"/>
      <c r="M42" s="104"/>
      <c r="N42" s="104"/>
      <c r="O42" s="104"/>
      <c r="P42" s="104"/>
      <c r="Q42" s="104"/>
      <c r="R42" s="104" t="s">
        <v>82</v>
      </c>
      <c r="S42" s="104">
        <v>0</v>
      </c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</row>
    <row r="43" spans="1:47">
      <c r="B43" s="5" t="s">
        <v>129</v>
      </c>
      <c r="C43" s="119" t="s">
        <v>129</v>
      </c>
      <c r="D43" s="7"/>
      <c r="E43" s="128"/>
      <c r="F43" s="4"/>
      <c r="G43" s="4"/>
      <c r="H43" s="7"/>
      <c r="P43">
        <v>15</v>
      </c>
      <c r="Q43">
        <v>21</v>
      </c>
    </row>
    <row r="44" spans="1:47">
      <c r="A44" s="228"/>
      <c r="B44" s="229" t="s">
        <v>15</v>
      </c>
      <c r="C44" s="230" t="s">
        <v>129</v>
      </c>
      <c r="D44" s="231"/>
      <c r="E44" s="232"/>
      <c r="F44" s="233"/>
      <c r="G44" s="234">
        <f>G8+G13+G31+G40</f>
        <v>0</v>
      </c>
      <c r="H44" s="7"/>
      <c r="P44" t="e">
        <f>SUMIF(#REF!,P43,G7:G42)</f>
        <v>#REF!</v>
      </c>
      <c r="Q44" t="e">
        <f>SUMIF(#REF!,Q43,G7:G42)</f>
        <v>#REF!</v>
      </c>
      <c r="R44" t="s">
        <v>130</v>
      </c>
    </row>
  </sheetData>
  <sheetProtection password="CCE1" sheet="1" objects="1" scenarios="1"/>
  <protectedRanges>
    <protectedRange sqref="F9:F42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8C226AEB36BB429BF80AAFEC15C410" ma:contentTypeVersion="13" ma:contentTypeDescription="Vytvoří nový dokument" ma:contentTypeScope="" ma:versionID="5c95eeddef303f08f5afc0bfd5ffe266">
  <xsd:schema xmlns:xsd="http://www.w3.org/2001/XMLSchema" xmlns:xs="http://www.w3.org/2001/XMLSchema" xmlns:p="http://schemas.microsoft.com/office/2006/metadata/properties" xmlns:ns2="0e614f27-7635-4f19-b4c5-ca062e7b6999" xmlns:ns3="4b0dd3d4-a177-4b3c-ba50-11f153eec20b" targetNamespace="http://schemas.microsoft.com/office/2006/metadata/properties" ma:root="true" ma:fieldsID="9481688f7aeeec69b7b204a0bb6ee2f5" ns2:_="" ns3:_="">
    <xsd:import namespace="0e614f27-7635-4f19-b4c5-ca062e7b6999"/>
    <xsd:import namespace="4b0dd3d4-a177-4b3c-ba50-11f153eec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614f27-7635-4f19-b4c5-ca062e7b6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c4c76b23-9780-4f31-9b85-83e2dea942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0dd3d4-a177-4b3c-ba50-11f153eec20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153324c-a3f6-412b-ac9d-d8dddaf4b3b8}" ma:internalName="TaxCatchAll" ma:showField="CatchAllData" ma:web="4b0dd3d4-a177-4b3c-ba50-11f153eec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3EC69E-83F1-4A18-84ED-F96508A4A8BB}"/>
</file>

<file path=customXml/itemProps2.xml><?xml version="1.0" encoding="utf-8"?>
<ds:datastoreItem xmlns:ds="http://schemas.openxmlformats.org/officeDocument/2006/customXml" ds:itemID="{3DC15303-481E-46EA-AD00-5B21FC04B9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Uživatel</dc:creator>
  <cp:keywords/>
  <dc:description/>
  <cp:lastModifiedBy>Šolc, Zbyněk</cp:lastModifiedBy>
  <cp:revision/>
  <dcterms:created xsi:type="dcterms:W3CDTF">2009-04-08T07:15:50Z</dcterms:created>
  <dcterms:modified xsi:type="dcterms:W3CDTF">2023-03-09T10:21:00Z</dcterms:modified>
  <cp:category/>
  <cp:contentStatus/>
</cp:coreProperties>
</file>